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1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<sst xmlns="http://schemas.openxmlformats.org/spreadsheetml/2006/main" count="105" uniqueCount="86">
  <si>
    <t>em28</t>
  </si>
  <si>
    <t>em</t>
  </si>
  <si>
    <t>date</t>
  </si>
  <si>
    <t>22/5/03</t>
  </si>
  <si>
    <t>subject</t>
  </si>
  <si>
    <t>grinding</t>
  </si>
  <si>
    <t>title</t>
  </si>
  <si>
    <t>comparison of blaine and 80 % passing in microns</t>
  </si>
  <si>
    <t>sr no</t>
  </si>
  <si>
    <t>symbol</t>
  </si>
  <si>
    <t>unit</t>
  </si>
  <si>
    <t>equation</t>
  </si>
  <si>
    <t>example</t>
  </si>
  <si>
    <t xml:space="preserve"> approximate size of 80 % passing in microns from Blaine or Wagner numbers could</t>
  </si>
  <si>
    <t>be found as follows</t>
  </si>
  <si>
    <t>Blaine</t>
  </si>
  <si>
    <t>B</t>
  </si>
  <si>
    <t>cm2/gm</t>
  </si>
  <si>
    <t>Wagner</t>
  </si>
  <si>
    <t>W</t>
  </si>
  <si>
    <t>80 % passing</t>
  </si>
  <si>
    <t>size in micron</t>
  </si>
  <si>
    <t>x</t>
  </si>
  <si>
    <t>microns</t>
  </si>
  <si>
    <t>logx=8.5-2.15*logW</t>
  </si>
  <si>
    <t>logx=2*log(20300/B)</t>
  </si>
  <si>
    <t>passing</t>
  </si>
  <si>
    <t>surface</t>
  </si>
  <si>
    <t>B=1.8W</t>
  </si>
  <si>
    <t>a</t>
  </si>
  <si>
    <t>b</t>
  </si>
  <si>
    <t>80 % passing calculated by using equation</t>
  </si>
  <si>
    <t>2 above</t>
  </si>
  <si>
    <t>Wagner calculated from relation B=1.8W</t>
  </si>
  <si>
    <t xml:space="preserve"> shown in column a</t>
  </si>
  <si>
    <t>1 above and putting values of B calculated</t>
  </si>
  <si>
    <t>from B and shownin column b</t>
  </si>
  <si>
    <t>The two do not agree.</t>
  </si>
  <si>
    <t>for a=b, Wagner should be            instead of</t>
  </si>
  <si>
    <t>B/w=2600/1327=1.959</t>
  </si>
  <si>
    <t>blaine, wagner, 80 % passing p and multiplying factors</t>
  </si>
  <si>
    <t>following table furnishes relation between B, W and P and also indicates multiplying</t>
  </si>
  <si>
    <t>factors to be used to arrive at sp. Powerconsumption</t>
  </si>
  <si>
    <t>table1</t>
  </si>
  <si>
    <t>P</t>
  </si>
  <si>
    <t>passing in</t>
  </si>
  <si>
    <t>B=1.8*W</t>
  </si>
  <si>
    <t>P as in</t>
  </si>
  <si>
    <t>du</t>
  </si>
  <si>
    <t>Duda</t>
  </si>
  <si>
    <t>factor for fineness</t>
  </si>
  <si>
    <t>as in D uda</t>
  </si>
  <si>
    <t>Fine product factor can also be derived from equation( P+10.3)/1.145*P</t>
  </si>
  <si>
    <t>when P &lt; 70 microns</t>
  </si>
  <si>
    <t>conversion to open circuit grinding.</t>
  </si>
  <si>
    <t>Bond's equation for mill power is for wet closed circuit grinding. For dry closed circuit</t>
  </si>
  <si>
    <t>grinding a multiplier of 1.3 is used as stated earlier.</t>
  </si>
  <si>
    <t>For converting to open circuit grinding a mltiplier is used to arrive at specific</t>
  </si>
  <si>
    <t>power consumption</t>
  </si>
  <si>
    <t xml:space="preserve">This factor varies according to the product size in % passing. Normally product  fineness </t>
  </si>
  <si>
    <t>is expressed as 80 % passing on a given sieve or micron size.</t>
  </si>
  <si>
    <t>for 80 % passing, multiplying factor is 1.2</t>
  </si>
  <si>
    <t>If sp. Power in dry closed is 10 kwh at 80 % passing 90 microns, then for same product</t>
  </si>
  <si>
    <t>finenes, power in open circuit grinding would be</t>
  </si>
  <si>
    <t xml:space="preserve"> 1.2*10=12 kwh/ton</t>
  </si>
  <si>
    <t>If however 10 kwh issp.power at 95 % passing 90 microns, then power in open circuit</t>
  </si>
  <si>
    <t>would be 1.7*10=17 kwh/ton</t>
  </si>
  <si>
    <t>% passing</t>
  </si>
  <si>
    <t xml:space="preserve">on a given </t>
  </si>
  <si>
    <t xml:space="preserve">sieve in </t>
  </si>
  <si>
    <t>closed</t>
  </si>
  <si>
    <t>circuit</t>
  </si>
  <si>
    <t>multiplying</t>
  </si>
  <si>
    <t>factor for</t>
  </si>
  <si>
    <t>power in</t>
  </si>
  <si>
    <t>open</t>
  </si>
  <si>
    <t>interpolation</t>
  </si>
  <si>
    <t>W=125+0.485 B</t>
  </si>
  <si>
    <t>The formulae above do not give identical values as is seen from the example.They</t>
  </si>
  <si>
    <t>are practical ways of corelating one with the other.</t>
  </si>
  <si>
    <t xml:space="preserve">Blaine air permeability test D'Arcy </t>
  </si>
  <si>
    <t>uses D'Arcy Kozeny relationship</t>
  </si>
  <si>
    <t>Wagner turbidimeter is based on Stokes law for settling of particles.</t>
  </si>
  <si>
    <t>Values of Blaine and Wagner though expressed in cm2/gm are arrived at from entirely</t>
  </si>
  <si>
    <t>different relationship and are not really comparable. Neither represents true specific surface</t>
  </si>
  <si>
    <t>but gives a usable relative value in practically significant range of cement fineness.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</si>
</sst>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0.00000000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80 % pasing in microns against Blaine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6425"/>
          <c:h val="0.83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Sheet2!$D$4:$D$24</c:f>
              <c:numCache>
                <c:ptCount val="21"/>
                <c:pt idx="0">
                  <c:v>2600</c:v>
                </c:pt>
                <c:pt idx="1">
                  <c:v>2800</c:v>
                </c:pt>
                <c:pt idx="2">
                  <c:v>3000</c:v>
                </c:pt>
                <c:pt idx="3">
                  <c:v>3200</c:v>
                </c:pt>
                <c:pt idx="4">
                  <c:v>3400</c:v>
                </c:pt>
                <c:pt idx="5">
                  <c:v>3600</c:v>
                </c:pt>
                <c:pt idx="6">
                  <c:v>3800</c:v>
                </c:pt>
                <c:pt idx="7">
                  <c:v>4000</c:v>
                </c:pt>
                <c:pt idx="8">
                  <c:v>4200</c:v>
                </c:pt>
                <c:pt idx="9">
                  <c:v>4400</c:v>
                </c:pt>
                <c:pt idx="10">
                  <c:v>4600</c:v>
                </c:pt>
                <c:pt idx="11">
                  <c:v>4800</c:v>
                </c:pt>
                <c:pt idx="12">
                  <c:v>5000</c:v>
                </c:pt>
                <c:pt idx="13">
                  <c:v>5200</c:v>
                </c:pt>
                <c:pt idx="14">
                  <c:v>5400</c:v>
                </c:pt>
                <c:pt idx="15">
                  <c:v>5600</c:v>
                </c:pt>
                <c:pt idx="16">
                  <c:v>5800</c:v>
                </c:pt>
                <c:pt idx="17">
                  <c:v>6000</c:v>
                </c:pt>
                <c:pt idx="18">
                  <c:v>6200</c:v>
                </c:pt>
                <c:pt idx="19">
                  <c:v>6400</c:v>
                </c:pt>
                <c:pt idx="20">
                  <c:v>6600</c:v>
                </c:pt>
              </c:numCache>
            </c:numRef>
          </c:xVal>
          <c:yVal>
            <c:numRef>
              <c:f>Sheet2!$E$4:$E$24</c:f>
              <c:numCache>
                <c:ptCount val="21"/>
                <c:pt idx="0">
                  <c:v>60.96005917159763</c:v>
                </c:pt>
                <c:pt idx="1">
                  <c:v>52.5625</c:v>
                </c:pt>
                <c:pt idx="2">
                  <c:v>45.78777777777778</c:v>
                </c:pt>
                <c:pt idx="3">
                  <c:v>40.2431640625</c:v>
                </c:pt>
                <c:pt idx="4">
                  <c:v>35.647923875432525</c:v>
                </c:pt>
                <c:pt idx="5">
                  <c:v>31.797067901234573</c:v>
                </c:pt>
                <c:pt idx="6">
                  <c:v>28.53808864265928</c:v>
                </c:pt>
                <c:pt idx="7">
                  <c:v>25.755625000000002</c:v>
                </c:pt>
                <c:pt idx="8">
                  <c:v>23.361111111111107</c:v>
                </c:pt>
                <c:pt idx="9">
                  <c:v>21.285640495867767</c:v>
                </c:pt>
                <c:pt idx="10">
                  <c:v>19.47495274102079</c:v>
                </c:pt>
                <c:pt idx="11">
                  <c:v>17.885850694444446</c:v>
                </c:pt>
                <c:pt idx="12">
                  <c:v>16.483599999999996</c:v>
                </c:pt>
                <c:pt idx="13">
                  <c:v>15.240014792899407</c:v>
                </c:pt>
                <c:pt idx="14">
                  <c:v>14.132030178326474</c:v>
                </c:pt>
                <c:pt idx="15">
                  <c:v>13.140625</c:v>
                </c:pt>
                <c:pt idx="16">
                  <c:v>12.25</c:v>
                </c:pt>
                <c:pt idx="17">
                  <c:v>11.446944444444444</c:v>
                </c:pt>
                <c:pt idx="18">
                  <c:v>10.72034339229969</c:v>
                </c:pt>
                <c:pt idx="19">
                  <c:v>10.060791015625</c:v>
                </c:pt>
                <c:pt idx="20">
                  <c:v>9.46028466483012</c:v>
                </c:pt>
              </c:numCache>
            </c:numRef>
          </c:yVal>
          <c:smooth val="0"/>
        </c:ser>
        <c:axId val="64814728"/>
        <c:axId val="46461641"/>
      </c:scatterChart>
      <c:valAx>
        <c:axId val="6481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blaine cm2/gm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 val="autoZero"/>
        <c:crossBetween val="midCat"/>
        <c:dispUnits/>
      </c:valAx>
      <c:valAx>
        <c:axId val="46461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in microns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4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75"/>
          <c:y val="0.48975"/>
          <c:w val="0.086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zoomScalePageLayoutView="0" workbookViewId="0" topLeftCell="A38">
      <selection activeCell="G39" sqref="G39"/>
    </sheetView>
  </sheetViews>
  <sheetFormatPr defaultColWidth="9.140625" defaultRowHeight="12.75"/>
  <cols>
    <col min="1" max="1" width="6.7109375" style="0" customWidth="1"/>
    <col min="3" max="3" width="6.57421875" style="0" customWidth="1"/>
    <col min="4" max="4" width="6.7109375" style="0" customWidth="1"/>
    <col min="6" max="7" width="7.57421875" style="0" customWidth="1"/>
    <col min="8" max="8" width="7.7109375" style="0" customWidth="1"/>
    <col min="9" max="9" width="7.57421875" style="0" customWidth="1"/>
    <col min="10" max="10" width="7.7109375" style="0" customWidth="1"/>
    <col min="11" max="11" width="7.57421875" style="0" customWidth="1"/>
  </cols>
  <sheetData>
    <row r="2" ht="12.75">
      <c r="G2" t="s">
        <v>0</v>
      </c>
    </row>
    <row r="4" spans="2:3" ht="12.75">
      <c r="B4" t="s">
        <v>1</v>
      </c>
      <c r="C4">
        <v>28</v>
      </c>
    </row>
    <row r="5" spans="2:3" ht="12.75">
      <c r="B5" t="s">
        <v>2</v>
      </c>
      <c r="C5" t="s">
        <v>3</v>
      </c>
    </row>
    <row r="6" spans="2:3" ht="12.75">
      <c r="B6" t="s">
        <v>4</v>
      </c>
      <c r="C6" t="s">
        <v>5</v>
      </c>
    </row>
    <row r="7" spans="2:3" ht="12.75">
      <c r="B7" t="s">
        <v>6</v>
      </c>
      <c r="C7" t="s">
        <v>7</v>
      </c>
    </row>
    <row r="9" spans="3:7" ht="12.75">
      <c r="C9" s="8" t="s">
        <v>7</v>
      </c>
      <c r="D9" s="8"/>
      <c r="E9" s="8"/>
      <c r="F9" s="8"/>
      <c r="G9" s="8"/>
    </row>
    <row r="11" spans="1:7" ht="12.75">
      <c r="A11" t="s">
        <v>8</v>
      </c>
      <c r="B11" t="s">
        <v>6</v>
      </c>
      <c r="C11" t="s">
        <v>9</v>
      </c>
      <c r="D11" t="s">
        <v>10</v>
      </c>
      <c r="E11" t="s">
        <v>11</v>
      </c>
      <c r="G11" t="s">
        <v>12</v>
      </c>
    </row>
    <row r="14" ht="12.75">
      <c r="B14" t="s">
        <v>13</v>
      </c>
    </row>
    <row r="15" ht="12.75">
      <c r="B15" t="s">
        <v>14</v>
      </c>
    </row>
    <row r="17" spans="2:4" ht="12.75">
      <c r="B17" t="s">
        <v>15</v>
      </c>
      <c r="C17" t="s">
        <v>16</v>
      </c>
      <c r="D17" t="s">
        <v>17</v>
      </c>
    </row>
    <row r="18" spans="2:4" ht="12.75">
      <c r="B18" t="s">
        <v>18</v>
      </c>
      <c r="C18" t="s">
        <v>19</v>
      </c>
      <c r="D18" t="s">
        <v>17</v>
      </c>
    </row>
    <row r="19" spans="2:10" ht="12.75">
      <c r="B19" t="s">
        <v>20</v>
      </c>
      <c r="I19" t="s">
        <v>16</v>
      </c>
      <c r="J19" t="s">
        <v>19</v>
      </c>
    </row>
    <row r="20" spans="2:10" ht="12.75">
      <c r="B20" t="s">
        <v>21</v>
      </c>
      <c r="C20" t="s">
        <v>22</v>
      </c>
      <c r="D20" t="s">
        <v>23</v>
      </c>
      <c r="I20">
        <f>1.8*J20</f>
        <v>2700</v>
      </c>
      <c r="J20">
        <v>1500</v>
      </c>
    </row>
    <row r="21" spans="2:10" ht="12.75">
      <c r="B21" t="s">
        <v>28</v>
      </c>
      <c r="I21">
        <v>2700</v>
      </c>
      <c r="J21" s="6">
        <f>0.485*I21+125</f>
        <v>1434.5</v>
      </c>
    </row>
    <row r="22" ht="12.75">
      <c r="B22" t="s">
        <v>77</v>
      </c>
    </row>
    <row r="23" ht="12.75">
      <c r="B23" t="s">
        <v>78</v>
      </c>
    </row>
    <row r="24" ht="12.75">
      <c r="B24" t="s">
        <v>79</v>
      </c>
    </row>
    <row r="25" spans="2:5" ht="12.75">
      <c r="B25" t="s">
        <v>80</v>
      </c>
      <c r="E25" t="s">
        <v>81</v>
      </c>
    </row>
    <row r="26" ht="12.75">
      <c r="B26" t="s">
        <v>82</v>
      </c>
    </row>
    <row r="27" ht="12.75">
      <c r="B27" t="s">
        <v>83</v>
      </c>
    </row>
    <row r="28" ht="12.75">
      <c r="B28" t="s">
        <v>84</v>
      </c>
    </row>
    <row r="29" ht="12.75">
      <c r="B29" t="s">
        <v>85</v>
      </c>
    </row>
    <row r="31" spans="3:5" ht="12.75">
      <c r="C31">
        <v>1</v>
      </c>
      <c r="E31" t="s">
        <v>24</v>
      </c>
    </row>
    <row r="33" spans="3:5" ht="12.75">
      <c r="C33">
        <v>2</v>
      </c>
      <c r="E33" t="s">
        <v>25</v>
      </c>
    </row>
    <row r="35" spans="6:12" ht="12.75">
      <c r="F35" t="s">
        <v>15</v>
      </c>
      <c r="G35" s="2">
        <v>0.8</v>
      </c>
      <c r="H35" t="s">
        <v>18</v>
      </c>
      <c r="L35" s="1"/>
    </row>
    <row r="36" spans="6:7" ht="12.75">
      <c r="F36" t="s">
        <v>27</v>
      </c>
      <c r="G36" t="s">
        <v>26</v>
      </c>
    </row>
    <row r="37" spans="6:7" ht="12.75">
      <c r="F37" t="s">
        <v>17</v>
      </c>
      <c r="G37" t="s">
        <v>23</v>
      </c>
    </row>
    <row r="38" spans="1:11" ht="12.75">
      <c r="A38" t="s">
        <v>31</v>
      </c>
      <c r="G38" s="1" t="s">
        <v>29</v>
      </c>
      <c r="K38" s="1" t="s">
        <v>30</v>
      </c>
    </row>
    <row r="39" spans="1:11" ht="12.75">
      <c r="A39" t="s">
        <v>32</v>
      </c>
      <c r="B39" t="s">
        <v>34</v>
      </c>
      <c r="F39">
        <v>2600</v>
      </c>
      <c r="G39" s="3">
        <f>+POWER((20300/F39),2)</f>
        <v>60.96005917159763</v>
      </c>
      <c r="H39" s="6">
        <f>+F39/1.8</f>
        <v>1444.4444444444443</v>
      </c>
      <c r="I39" s="4">
        <f>+LOG(F39)</f>
        <v>3.4149733479708178</v>
      </c>
      <c r="J39" s="7">
        <f>+(8.5-2.15*LOG(H39))</f>
        <v>1.7066431878348505</v>
      </c>
      <c r="K39" s="5">
        <f>+POWER(10,J39)</f>
        <v>50.89125815719683</v>
      </c>
    </row>
    <row r="40" spans="6:11" ht="12.75">
      <c r="F40">
        <f>+F39+200</f>
        <v>2800</v>
      </c>
      <c r="G40" s="3">
        <f aca="true" t="shared" si="0" ref="G40:G59">+POWER((20300/F40),2)</f>
        <v>52.5625</v>
      </c>
      <c r="H40" s="6">
        <f aca="true" t="shared" si="1" ref="H40:H59">+F40/1.8</f>
        <v>1555.5555555555554</v>
      </c>
      <c r="I40" s="4">
        <f aca="true" t="shared" si="2" ref="I40:I59">+LOG(F40)</f>
        <v>3.4471580313422194</v>
      </c>
      <c r="J40" s="7">
        <f aca="true" t="shared" si="3" ref="J40:J59">+(8.5-2.15*LOG(H40))</f>
        <v>1.6374461185863378</v>
      </c>
      <c r="K40" s="5">
        <f aca="true" t="shared" si="4" ref="K40:K59">+POWER(10,J40)</f>
        <v>43.39564208331725</v>
      </c>
    </row>
    <row r="41" spans="1:11" ht="12.75">
      <c r="A41" t="s">
        <v>33</v>
      </c>
      <c r="F41">
        <f aca="true" t="shared" si="5" ref="F41:F60">+F40+200</f>
        <v>3000</v>
      </c>
      <c r="G41" s="3">
        <f t="shared" si="0"/>
        <v>45.78777777777778</v>
      </c>
      <c r="H41" s="6">
        <f t="shared" si="1"/>
        <v>1666.6666666666665</v>
      </c>
      <c r="I41" s="4">
        <f t="shared" si="2"/>
        <v>3.4771212547196626</v>
      </c>
      <c r="J41" s="7">
        <f t="shared" si="3"/>
        <v>1.5730251883248343</v>
      </c>
      <c r="K41" s="5">
        <f t="shared" si="4"/>
        <v>37.41322866649284</v>
      </c>
    </row>
    <row r="42" spans="6:11" ht="12.75">
      <c r="F42">
        <f t="shared" si="5"/>
        <v>3200</v>
      </c>
      <c r="G42" s="3">
        <f t="shared" si="0"/>
        <v>40.2431640625</v>
      </c>
      <c r="H42" s="6">
        <f t="shared" si="1"/>
        <v>1777.7777777777778</v>
      </c>
      <c r="I42" s="4">
        <f t="shared" si="2"/>
        <v>3.505149978319906</v>
      </c>
      <c r="J42" s="7">
        <f t="shared" si="3"/>
        <v>1.5127634325843111</v>
      </c>
      <c r="K42" s="5">
        <f t="shared" si="4"/>
        <v>32.565926067223685</v>
      </c>
    </row>
    <row r="43" spans="1:11" ht="12.75">
      <c r="A43" t="s">
        <v>31</v>
      </c>
      <c r="F43">
        <f t="shared" si="5"/>
        <v>3400</v>
      </c>
      <c r="G43" s="3">
        <f t="shared" si="0"/>
        <v>35.647923875432525</v>
      </c>
      <c r="H43" s="6">
        <f t="shared" si="1"/>
        <v>1888.888888888889</v>
      </c>
      <c r="I43" s="4">
        <f t="shared" si="2"/>
        <v>3.531478917042255</v>
      </c>
      <c r="J43" s="7">
        <f t="shared" si="3"/>
        <v>1.4561562143312603</v>
      </c>
      <c r="K43" s="5">
        <f t="shared" si="4"/>
        <v>28.586185944041258</v>
      </c>
    </row>
    <row r="44" spans="1:11" ht="12.75">
      <c r="A44" t="s">
        <v>35</v>
      </c>
      <c r="F44">
        <f t="shared" si="5"/>
        <v>3600</v>
      </c>
      <c r="G44" s="3">
        <f t="shared" si="0"/>
        <v>31.797067901234573</v>
      </c>
      <c r="H44" s="6">
        <f t="shared" si="1"/>
        <v>2000</v>
      </c>
      <c r="I44" s="4">
        <f t="shared" si="2"/>
        <v>3.5563025007672873</v>
      </c>
      <c r="J44" s="7">
        <f t="shared" si="3"/>
        <v>1.4027855093224408</v>
      </c>
      <c r="K44" s="5">
        <f t="shared" si="4"/>
        <v>25.28049127493836</v>
      </c>
    </row>
    <row r="45" spans="1:11" ht="12.75">
      <c r="A45" t="s">
        <v>36</v>
      </c>
      <c r="F45">
        <f t="shared" si="5"/>
        <v>3800</v>
      </c>
      <c r="G45" s="3">
        <f t="shared" si="0"/>
        <v>28.53808864265928</v>
      </c>
      <c r="H45" s="6">
        <f t="shared" si="1"/>
        <v>2111.111111111111</v>
      </c>
      <c r="I45" s="4">
        <f t="shared" si="2"/>
        <v>3.57978359661681</v>
      </c>
      <c r="J45" s="7">
        <f t="shared" si="3"/>
        <v>1.3523011532459668</v>
      </c>
      <c r="K45" s="5">
        <f t="shared" si="4"/>
        <v>22.506147108136854</v>
      </c>
    </row>
    <row r="46" spans="1:11" ht="12.75">
      <c r="A46" t="s">
        <v>37</v>
      </c>
      <c r="F46">
        <f t="shared" si="5"/>
        <v>4000</v>
      </c>
      <c r="G46" s="3">
        <f t="shared" si="0"/>
        <v>25.755625000000002</v>
      </c>
      <c r="H46" s="6">
        <f t="shared" si="1"/>
        <v>2222.222222222222</v>
      </c>
      <c r="I46" s="4">
        <f t="shared" si="2"/>
        <v>3.6020599913279625</v>
      </c>
      <c r="J46" s="7">
        <f t="shared" si="3"/>
        <v>1.3044069046169886</v>
      </c>
      <c r="K46" s="5">
        <f t="shared" si="4"/>
        <v>20.15611857711383</v>
      </c>
    </row>
    <row r="47" spans="6:11" ht="12.75">
      <c r="F47">
        <f t="shared" si="5"/>
        <v>4200</v>
      </c>
      <c r="G47" s="3">
        <f t="shared" si="0"/>
        <v>23.361111111111107</v>
      </c>
      <c r="H47" s="6">
        <f t="shared" si="1"/>
        <v>2333.3333333333335</v>
      </c>
      <c r="I47" s="4">
        <f t="shared" si="2"/>
        <v>3.6232492903979003</v>
      </c>
      <c r="J47" s="7">
        <f t="shared" si="3"/>
        <v>1.2588499116166227</v>
      </c>
      <c r="K47" s="5">
        <f t="shared" si="4"/>
        <v>18.148883448059664</v>
      </c>
    </row>
    <row r="48" spans="1:11" ht="12.75">
      <c r="A48" t="s">
        <v>38</v>
      </c>
      <c r="D48">
        <v>1327</v>
      </c>
      <c r="F48">
        <f t="shared" si="5"/>
        <v>4400</v>
      </c>
      <c r="G48" s="3">
        <f t="shared" si="0"/>
        <v>21.285640495867767</v>
      </c>
      <c r="H48" s="6">
        <f t="shared" si="1"/>
        <v>2444.4444444444443</v>
      </c>
      <c r="I48" s="4">
        <f t="shared" si="2"/>
        <v>3.6434526764861874</v>
      </c>
      <c r="J48" s="7">
        <f t="shared" si="3"/>
        <v>1.2154126315268057</v>
      </c>
      <c r="K48" s="5">
        <f t="shared" si="4"/>
        <v>16.421492697830267</v>
      </c>
    </row>
    <row r="49" spans="1:11" ht="12.75">
      <c r="A49">
        <v>1444</v>
      </c>
      <c r="F49">
        <f t="shared" si="5"/>
        <v>4600</v>
      </c>
      <c r="G49" s="3">
        <f t="shared" si="0"/>
        <v>19.47495274102079</v>
      </c>
      <c r="H49" s="6">
        <f t="shared" si="1"/>
        <v>2555.5555555555557</v>
      </c>
      <c r="I49" s="4">
        <f t="shared" si="2"/>
        <v>3.662757831681574</v>
      </c>
      <c r="J49" s="7">
        <f t="shared" si="3"/>
        <v>1.173906547856724</v>
      </c>
      <c r="K49" s="5">
        <f t="shared" si="4"/>
        <v>14.924732223788284</v>
      </c>
    </row>
    <row r="50" spans="1:11" ht="12.75">
      <c r="A50" t="s">
        <v>39</v>
      </c>
      <c r="F50">
        <f t="shared" si="5"/>
        <v>4800</v>
      </c>
      <c r="G50" s="3">
        <f t="shared" si="0"/>
        <v>17.885850694444446</v>
      </c>
      <c r="H50" s="6">
        <f t="shared" si="1"/>
        <v>2666.6666666666665</v>
      </c>
      <c r="I50" s="4">
        <f t="shared" si="2"/>
        <v>3.681241237375587</v>
      </c>
      <c r="J50" s="7">
        <f t="shared" si="3"/>
        <v>1.134167225614596</v>
      </c>
      <c r="K50" s="5">
        <f t="shared" si="4"/>
        <v>13.619690093245211</v>
      </c>
    </row>
    <row r="51" spans="6:11" ht="12.75">
      <c r="F51">
        <f t="shared" si="5"/>
        <v>5000</v>
      </c>
      <c r="G51" s="3">
        <f t="shared" si="0"/>
        <v>16.483599999999996</v>
      </c>
      <c r="H51" s="6">
        <f t="shared" si="1"/>
        <v>2777.777777777778</v>
      </c>
      <c r="I51" s="4">
        <f t="shared" si="2"/>
        <v>3.6989700043360187</v>
      </c>
      <c r="J51" s="7">
        <f t="shared" si="3"/>
        <v>1.0960503766496679</v>
      </c>
      <c r="K51" s="5">
        <f t="shared" si="4"/>
        <v>12.475282147851122</v>
      </c>
    </row>
    <row r="52" spans="6:11" ht="12.75">
      <c r="F52">
        <f t="shared" si="5"/>
        <v>5200</v>
      </c>
      <c r="G52" s="3">
        <f t="shared" si="0"/>
        <v>15.240014792899407</v>
      </c>
      <c r="H52" s="6">
        <f t="shared" si="1"/>
        <v>2888.8888888888887</v>
      </c>
      <c r="I52" s="4">
        <f t="shared" si="2"/>
        <v>3.716003343634799</v>
      </c>
      <c r="J52" s="7">
        <f t="shared" si="3"/>
        <v>1.0594286971572906</v>
      </c>
      <c r="K52" s="5">
        <f t="shared" si="4"/>
        <v>11.466442489255195</v>
      </c>
    </row>
    <row r="53" spans="6:11" ht="12.75">
      <c r="F53">
        <f t="shared" si="5"/>
        <v>5400</v>
      </c>
      <c r="G53" s="3">
        <f t="shared" si="0"/>
        <v>14.132030178326474</v>
      </c>
      <c r="H53" s="6">
        <f t="shared" si="1"/>
        <v>3000</v>
      </c>
      <c r="I53" s="4">
        <f t="shared" si="2"/>
        <v>3.7323937598229686</v>
      </c>
      <c r="J53" s="7">
        <f t="shared" si="3"/>
        <v>1.0241893023527258</v>
      </c>
      <c r="K53" s="5">
        <f t="shared" si="4"/>
        <v>10.572782602862532</v>
      </c>
    </row>
    <row r="54" spans="6:11" ht="12.75">
      <c r="F54">
        <f t="shared" si="5"/>
        <v>5600</v>
      </c>
      <c r="G54" s="3">
        <f t="shared" si="0"/>
        <v>13.140625</v>
      </c>
      <c r="H54" s="6">
        <f t="shared" si="1"/>
        <v>3111.111111111111</v>
      </c>
      <c r="I54" s="4">
        <f t="shared" si="2"/>
        <v>3.7481880270062002</v>
      </c>
      <c r="J54" s="7">
        <f t="shared" si="3"/>
        <v>0.990231627908778</v>
      </c>
      <c r="K54" s="5">
        <f t="shared" si="4"/>
        <v>9.77758562572091</v>
      </c>
    </row>
    <row r="55" spans="6:11" ht="12.75">
      <c r="F55">
        <f t="shared" si="5"/>
        <v>5800</v>
      </c>
      <c r="G55" s="3">
        <f t="shared" si="0"/>
        <v>12.25</v>
      </c>
      <c r="H55" s="6">
        <f t="shared" si="1"/>
        <v>3222.222222222222</v>
      </c>
      <c r="I55" s="4">
        <f t="shared" si="2"/>
        <v>3.7634279935629373</v>
      </c>
      <c r="J55" s="7">
        <f t="shared" si="3"/>
        <v>0.9574656998117934</v>
      </c>
      <c r="K55" s="5">
        <f t="shared" si="4"/>
        <v>9.067043510604837</v>
      </c>
    </row>
    <row r="56" spans="6:11" ht="12.75">
      <c r="F56">
        <f t="shared" si="5"/>
        <v>6000</v>
      </c>
      <c r="G56" s="3">
        <f t="shared" si="0"/>
        <v>11.446944444444444</v>
      </c>
      <c r="H56" s="6">
        <f t="shared" si="1"/>
        <v>3333.333333333333</v>
      </c>
      <c r="I56" s="4">
        <f t="shared" si="2"/>
        <v>3.7781512503836434</v>
      </c>
      <c r="J56" s="7">
        <f t="shared" si="3"/>
        <v>0.9258106976472753</v>
      </c>
      <c r="K56" s="5">
        <f t="shared" si="4"/>
        <v>8.429672410860372</v>
      </c>
    </row>
    <row r="57" spans="6:11" ht="12.75">
      <c r="F57">
        <f t="shared" si="5"/>
        <v>6200</v>
      </c>
      <c r="G57" s="3">
        <f t="shared" si="0"/>
        <v>10.72034339229969</v>
      </c>
      <c r="H57" s="6">
        <f t="shared" si="1"/>
        <v>3444.4444444444443</v>
      </c>
      <c r="I57" s="4">
        <f t="shared" si="2"/>
        <v>3.792391689498254</v>
      </c>
      <c r="J57" s="7">
        <f t="shared" si="3"/>
        <v>0.8951937535508625</v>
      </c>
      <c r="K57" s="5">
        <f t="shared" si="4"/>
        <v>7.855860331110049</v>
      </c>
    </row>
    <row r="58" spans="6:11" ht="12.75">
      <c r="F58">
        <f t="shared" si="5"/>
        <v>6400</v>
      </c>
      <c r="G58" s="3">
        <f t="shared" si="0"/>
        <v>10.060791015625</v>
      </c>
      <c r="H58" s="6">
        <f t="shared" si="1"/>
        <v>3555.5555555555557</v>
      </c>
      <c r="I58" s="4">
        <f t="shared" si="2"/>
        <v>3.806179973983887</v>
      </c>
      <c r="J58" s="7">
        <f t="shared" si="3"/>
        <v>0.8655489419067512</v>
      </c>
      <c r="K58" s="5">
        <f t="shared" si="4"/>
        <v>7.337513983358855</v>
      </c>
    </row>
    <row r="59" spans="6:11" ht="12.75">
      <c r="F59">
        <f t="shared" si="5"/>
        <v>6600</v>
      </c>
      <c r="G59" s="3">
        <f t="shared" si="0"/>
        <v>9.46028466483012</v>
      </c>
      <c r="H59" s="6">
        <f t="shared" si="1"/>
        <v>3666.6666666666665</v>
      </c>
      <c r="I59" s="4">
        <f t="shared" si="2"/>
        <v>3.8195439355418688</v>
      </c>
      <c r="J59" s="7">
        <f t="shared" si="3"/>
        <v>0.8368164245570906</v>
      </c>
      <c r="K59" s="5">
        <f t="shared" si="4"/>
        <v>6.867780788768601</v>
      </c>
    </row>
    <row r="60" ht="12.75">
      <c r="F60">
        <f t="shared" si="5"/>
        <v>6800</v>
      </c>
    </row>
    <row r="64" spans="3:9" ht="12.75">
      <c r="C64" s="8" t="s">
        <v>40</v>
      </c>
      <c r="D64" s="8"/>
      <c r="E64" s="8"/>
      <c r="F64" s="8"/>
      <c r="G64" s="8"/>
      <c r="H64" s="8"/>
      <c r="I64" s="8"/>
    </row>
    <row r="66" ht="12.75">
      <c r="B66" t="s">
        <v>41</v>
      </c>
    </row>
    <row r="67" ht="12.75">
      <c r="B67" t="s">
        <v>42</v>
      </c>
    </row>
    <row r="68" ht="12.75">
      <c r="I68" t="s">
        <v>43</v>
      </c>
    </row>
    <row r="69" spans="6:11" ht="12.75">
      <c r="F69" t="s">
        <v>19</v>
      </c>
      <c r="G69" t="s">
        <v>16</v>
      </c>
      <c r="H69" t="s">
        <v>44</v>
      </c>
      <c r="I69" t="s">
        <v>50</v>
      </c>
      <c r="K69" t="s">
        <v>47</v>
      </c>
    </row>
    <row r="70" spans="9:12" ht="12.75">
      <c r="I70" t="s">
        <v>51</v>
      </c>
      <c r="K70" t="s">
        <v>49</v>
      </c>
      <c r="L70" t="s">
        <v>48</v>
      </c>
    </row>
    <row r="71" spans="2:10" ht="12.75">
      <c r="B71" t="s">
        <v>15</v>
      </c>
      <c r="D71" t="s">
        <v>16</v>
      </c>
      <c r="F71" s="6">
        <f>+G71/1.8</f>
        <v>1222.2222222222222</v>
      </c>
      <c r="G71">
        <v>2200</v>
      </c>
      <c r="H71" s="5">
        <f>+POWER((20300/G71),2)</f>
        <v>85.14256198347107</v>
      </c>
      <c r="J71" s="7">
        <f aca="true" t="shared" si="6" ref="J71:J76">+(H71+10.3)/(1.145*H71)</f>
        <v>0.9790162216016532</v>
      </c>
    </row>
    <row r="72" spans="2:10" ht="12.75">
      <c r="B72" t="s">
        <v>18</v>
      </c>
      <c r="D72" t="s">
        <v>19</v>
      </c>
      <c r="F72" s="6">
        <f aca="true" t="shared" si="7" ref="F72:F102">+G72/1.8</f>
        <v>1277.7777777777778</v>
      </c>
      <c r="G72">
        <f>+G71+100</f>
        <v>2300</v>
      </c>
      <c r="H72" s="5">
        <f aca="true" t="shared" si="8" ref="H72:H102">+POWER((20300/G72),2)</f>
        <v>77.89981096408316</v>
      </c>
      <c r="J72" s="7">
        <f t="shared" si="6"/>
        <v>0.9888394032719143</v>
      </c>
    </row>
    <row r="73" spans="2:10" ht="12.75">
      <c r="B73" s="2">
        <v>0.8</v>
      </c>
      <c r="F73" s="6">
        <f t="shared" si="7"/>
        <v>1333.3333333333333</v>
      </c>
      <c r="G73">
        <f aca="true" t="shared" si="9" ref="G73:G94">+G72+100</f>
        <v>2400</v>
      </c>
      <c r="H73" s="5">
        <f t="shared" si="8"/>
        <v>71.54340277777779</v>
      </c>
      <c r="J73" s="7">
        <f t="shared" si="6"/>
        <v>0.9990991707941868</v>
      </c>
    </row>
    <row r="74" spans="2:10" ht="12.75">
      <c r="B74" t="s">
        <v>45</v>
      </c>
      <c r="F74" s="6">
        <f t="shared" si="7"/>
        <v>1388.888888888889</v>
      </c>
      <c r="G74">
        <f t="shared" si="9"/>
        <v>2500</v>
      </c>
      <c r="H74" s="5">
        <f t="shared" si="8"/>
        <v>65.93439999999998</v>
      </c>
      <c r="J74" s="7">
        <f t="shared" si="6"/>
        <v>1.0097955241684708</v>
      </c>
    </row>
    <row r="75" spans="2:11" ht="12.75">
      <c r="B75" t="s">
        <v>23</v>
      </c>
      <c r="D75" t="s">
        <v>44</v>
      </c>
      <c r="F75" s="6">
        <f t="shared" si="7"/>
        <v>1400</v>
      </c>
      <c r="G75">
        <v>2520</v>
      </c>
      <c r="H75" s="5">
        <f t="shared" si="8"/>
        <v>64.89197530864197</v>
      </c>
      <c r="I75">
        <v>1.018</v>
      </c>
      <c r="J75" s="7">
        <f t="shared" si="6"/>
        <v>1.011987185145569</v>
      </c>
      <c r="K75">
        <v>62.4</v>
      </c>
    </row>
    <row r="76" spans="6:10" ht="12.75">
      <c r="F76" s="6">
        <f t="shared" si="7"/>
        <v>1444.4444444444443</v>
      </c>
      <c r="G76">
        <f>+G74+100</f>
        <v>2600</v>
      </c>
      <c r="H76" s="5">
        <f t="shared" si="8"/>
        <v>60.96005917159763</v>
      </c>
      <c r="J76" s="7">
        <f t="shared" si="6"/>
        <v>1.0209284633947664</v>
      </c>
    </row>
    <row r="77" spans="6:11" ht="12.75">
      <c r="F77" s="6">
        <f t="shared" si="7"/>
        <v>1500</v>
      </c>
      <c r="G77">
        <f t="shared" si="9"/>
        <v>2700</v>
      </c>
      <c r="H77" s="5">
        <f t="shared" si="8"/>
        <v>56.528120713305896</v>
      </c>
      <c r="I77">
        <v>1.04</v>
      </c>
      <c r="J77" s="7">
        <f aca="true" t="shared" si="10" ref="J77:J102">+(H77+10.3)/(1.145*H77)</f>
        <v>1.0324979884730738</v>
      </c>
      <c r="K77">
        <v>53.6</v>
      </c>
    </row>
    <row r="78" spans="2:10" ht="12.75">
      <c r="B78" t="s">
        <v>46</v>
      </c>
      <c r="F78" s="6">
        <f t="shared" si="7"/>
        <v>1555.5555555555554</v>
      </c>
      <c r="G78">
        <f t="shared" si="9"/>
        <v>2800</v>
      </c>
      <c r="H78" s="5">
        <f t="shared" si="8"/>
        <v>52.5625</v>
      </c>
      <c r="J78" s="7">
        <f t="shared" si="10"/>
        <v>1.0445040994033925</v>
      </c>
    </row>
    <row r="79" spans="6:11" ht="12.75">
      <c r="F79" s="6">
        <f t="shared" si="7"/>
        <v>1600</v>
      </c>
      <c r="G79">
        <v>2880</v>
      </c>
      <c r="H79" s="5">
        <f t="shared" si="8"/>
        <v>49.682918595679006</v>
      </c>
      <c r="I79">
        <v>1.07</v>
      </c>
      <c r="J79" s="7">
        <f t="shared" si="10"/>
        <v>1.0544233299610963</v>
      </c>
      <c r="K79">
        <v>45.7</v>
      </c>
    </row>
    <row r="80" spans="6:10" ht="12.75">
      <c r="F80" s="6">
        <f t="shared" si="7"/>
        <v>1611.111111111111</v>
      </c>
      <c r="G80">
        <f>+G78+100</f>
        <v>2900</v>
      </c>
      <c r="H80" s="5">
        <f t="shared" si="8"/>
        <v>49</v>
      </c>
      <c r="J80" s="7">
        <f t="shared" si="10"/>
        <v>1.056946796185723</v>
      </c>
    </row>
    <row r="81" spans="6:10" ht="12.75">
      <c r="F81" s="6">
        <f t="shared" si="7"/>
        <v>1666.6666666666665</v>
      </c>
      <c r="G81">
        <f t="shared" si="9"/>
        <v>3000</v>
      </c>
      <c r="H81" s="5">
        <f t="shared" si="8"/>
        <v>45.78777777777778</v>
      </c>
      <c r="J81" s="7">
        <f t="shared" si="10"/>
        <v>1.0698260788200653</v>
      </c>
    </row>
    <row r="82" spans="6:11" ht="12.75">
      <c r="F82" s="6">
        <f t="shared" si="7"/>
        <v>1700</v>
      </c>
      <c r="G82">
        <v>3060</v>
      </c>
      <c r="H82" s="5">
        <f t="shared" si="8"/>
        <v>44.00978256226238</v>
      </c>
      <c r="I82">
        <v>1.094</v>
      </c>
      <c r="J82" s="7">
        <f t="shared" si="10"/>
        <v>1.0777632096096361</v>
      </c>
      <c r="K82">
        <v>40.7</v>
      </c>
    </row>
    <row r="83" spans="6:10" ht="12.75">
      <c r="F83" s="6">
        <f t="shared" si="7"/>
        <v>1722.2222222222222</v>
      </c>
      <c r="G83">
        <f>+G81+100</f>
        <v>3100</v>
      </c>
      <c r="H83" s="5">
        <f t="shared" si="8"/>
        <v>42.88137356919876</v>
      </c>
      <c r="J83" s="7">
        <f t="shared" si="10"/>
        <v>1.0831419473064188</v>
      </c>
    </row>
    <row r="84" spans="6:11" ht="12.75">
      <c r="F84" s="6">
        <f t="shared" si="7"/>
        <v>1750</v>
      </c>
      <c r="G84">
        <v>3150</v>
      </c>
      <c r="H84" s="5">
        <f t="shared" si="8"/>
        <v>41.53086419753087</v>
      </c>
      <c r="I84">
        <v>1.113</v>
      </c>
      <c r="J84" s="7">
        <f t="shared" si="10"/>
        <v>1.0899636012441</v>
      </c>
      <c r="K84">
        <v>37.6</v>
      </c>
    </row>
    <row r="85" spans="6:10" ht="12.75">
      <c r="F85" s="6">
        <f t="shared" si="7"/>
        <v>1777.7777777777778</v>
      </c>
      <c r="G85">
        <f>+G83+100</f>
        <v>3200</v>
      </c>
      <c r="H85" s="5">
        <f t="shared" si="8"/>
        <v>40.2431640625</v>
      </c>
      <c r="J85" s="7">
        <f t="shared" si="10"/>
        <v>1.0968944016447841</v>
      </c>
    </row>
    <row r="86" spans="6:11" ht="12.75">
      <c r="F86" s="6">
        <f t="shared" si="7"/>
        <v>1800</v>
      </c>
      <c r="G86">
        <v>3240</v>
      </c>
      <c r="H86" s="5">
        <f t="shared" si="8"/>
        <v>39.255639384240204</v>
      </c>
      <c r="I86">
        <v>1.121</v>
      </c>
      <c r="J86" s="7">
        <f t="shared" si="10"/>
        <v>1.1025176274186936</v>
      </c>
      <c r="K86">
        <v>36.3</v>
      </c>
    </row>
    <row r="87" spans="6:10" ht="12.75">
      <c r="F87" s="6">
        <f t="shared" si="7"/>
        <v>1833.3333333333333</v>
      </c>
      <c r="G87">
        <f>+G85+100</f>
        <v>3300</v>
      </c>
      <c r="H87" s="5">
        <f t="shared" si="8"/>
        <v>37.84113865932048</v>
      </c>
      <c r="J87" s="7">
        <f t="shared" si="10"/>
        <v>1.111083441835161</v>
      </c>
    </row>
    <row r="88" spans="6:10" ht="12.75">
      <c r="F88" s="6">
        <f t="shared" si="7"/>
        <v>1888.888888888889</v>
      </c>
      <c r="G88">
        <f t="shared" si="9"/>
        <v>3400</v>
      </c>
      <c r="H88" s="5">
        <f t="shared" si="8"/>
        <v>35.647923875432525</v>
      </c>
      <c r="J88" s="7">
        <f t="shared" si="10"/>
        <v>1.1257090678775494</v>
      </c>
    </row>
    <row r="89" spans="6:10" ht="12.75">
      <c r="F89" s="6">
        <f t="shared" si="7"/>
        <v>1944.4444444444443</v>
      </c>
      <c r="G89">
        <f t="shared" si="9"/>
        <v>3500</v>
      </c>
      <c r="H89" s="5">
        <f t="shared" si="8"/>
        <v>33.64</v>
      </c>
      <c r="J89" s="7">
        <f t="shared" si="10"/>
        <v>1.1407712797719496</v>
      </c>
    </row>
    <row r="90" spans="6:11" ht="12.75">
      <c r="F90" s="6">
        <f t="shared" si="7"/>
        <v>2000</v>
      </c>
      <c r="G90">
        <f t="shared" si="9"/>
        <v>3600</v>
      </c>
      <c r="H90" s="5">
        <f t="shared" si="8"/>
        <v>31.797067901234573</v>
      </c>
      <c r="I90">
        <v>1.192</v>
      </c>
      <c r="J90" s="7">
        <f t="shared" si="10"/>
        <v>1.1562700775183612</v>
      </c>
      <c r="K90">
        <v>28.2</v>
      </c>
    </row>
    <row r="91" spans="6:10" ht="12.75">
      <c r="F91" s="6">
        <f t="shared" si="7"/>
        <v>2055.5555555555557</v>
      </c>
      <c r="G91">
        <f t="shared" si="9"/>
        <v>3700</v>
      </c>
      <c r="H91" s="5">
        <f t="shared" si="8"/>
        <v>30.101533966398836</v>
      </c>
      <c r="J91" s="7">
        <f t="shared" si="10"/>
        <v>1.1722054611167845</v>
      </c>
    </row>
    <row r="92" spans="6:10" ht="12.75">
      <c r="F92" s="6">
        <f t="shared" si="7"/>
        <v>2111.111111111111</v>
      </c>
      <c r="G92">
        <f t="shared" si="9"/>
        <v>3800</v>
      </c>
      <c r="H92" s="5">
        <f t="shared" si="8"/>
        <v>28.53808864265928</v>
      </c>
      <c r="J92" s="7">
        <f t="shared" si="10"/>
        <v>1.1885774305672194</v>
      </c>
    </row>
    <row r="93" spans="6:10" ht="12.75">
      <c r="F93" s="6">
        <f t="shared" si="7"/>
        <v>2166.6666666666665</v>
      </c>
      <c r="G93">
        <f t="shared" si="9"/>
        <v>3900</v>
      </c>
      <c r="H93" s="5">
        <f t="shared" si="8"/>
        <v>27.093359631821173</v>
      </c>
      <c r="J93" s="7">
        <f t="shared" si="10"/>
        <v>1.2053859858696656</v>
      </c>
    </row>
    <row r="94" spans="6:10" ht="12.75">
      <c r="F94" s="6">
        <f t="shared" si="7"/>
        <v>2222.222222222222</v>
      </c>
      <c r="G94">
        <f t="shared" si="9"/>
        <v>4000</v>
      </c>
      <c r="H94" s="5">
        <f t="shared" si="8"/>
        <v>25.755625000000002</v>
      </c>
      <c r="J94" s="7">
        <f t="shared" si="10"/>
        <v>1.222631127024124</v>
      </c>
    </row>
    <row r="95" spans="6:11" ht="12.75">
      <c r="F95" s="6">
        <f t="shared" si="7"/>
        <v>2500</v>
      </c>
      <c r="G95">
        <f>+G94+500</f>
        <v>4500</v>
      </c>
      <c r="H95" s="5">
        <f t="shared" si="8"/>
        <v>20.350123456790122</v>
      </c>
      <c r="I95">
        <v>1.373</v>
      </c>
      <c r="J95" s="7">
        <f t="shared" si="10"/>
        <v>1.315405620576588</v>
      </c>
      <c r="K95">
        <v>18</v>
      </c>
    </row>
    <row r="96" spans="6:10" ht="12.75">
      <c r="F96" s="6">
        <f t="shared" si="7"/>
        <v>2777.777777777778</v>
      </c>
      <c r="G96">
        <f aca="true" t="shared" si="11" ref="G96:G102">+G95+500</f>
        <v>5000</v>
      </c>
      <c r="H96" s="5">
        <f t="shared" si="8"/>
        <v>16.483599999999996</v>
      </c>
      <c r="J96" s="7">
        <f t="shared" si="10"/>
        <v>1.4190947604293422</v>
      </c>
    </row>
    <row r="97" spans="6:11" ht="12.75">
      <c r="F97" s="6">
        <f t="shared" si="7"/>
        <v>3000</v>
      </c>
      <c r="G97">
        <v>5400</v>
      </c>
      <c r="H97" s="5">
        <f t="shared" si="8"/>
        <v>14.132030178326474</v>
      </c>
      <c r="I97">
        <v>1.623</v>
      </c>
      <c r="J97" s="7">
        <f t="shared" si="10"/>
        <v>1.509904617647754</v>
      </c>
      <c r="K97">
        <v>12</v>
      </c>
    </row>
    <row r="98" spans="6:10" ht="12.75">
      <c r="F98" s="6">
        <f t="shared" si="7"/>
        <v>3055.5555555555557</v>
      </c>
      <c r="G98">
        <f>+G96+500</f>
        <v>5500</v>
      </c>
      <c r="H98" s="5">
        <f t="shared" si="8"/>
        <v>13.622809917355372</v>
      </c>
      <c r="J98" s="7">
        <f t="shared" si="10"/>
        <v>1.5336985465823858</v>
      </c>
    </row>
    <row r="99" spans="6:10" ht="12.75">
      <c r="F99" s="6">
        <f t="shared" si="7"/>
        <v>3333.333333333333</v>
      </c>
      <c r="G99">
        <f t="shared" si="11"/>
        <v>6000</v>
      </c>
      <c r="H99" s="5">
        <f t="shared" si="8"/>
        <v>11.446944444444444</v>
      </c>
      <c r="J99" s="7">
        <f t="shared" si="10"/>
        <v>1.6592169790357196</v>
      </c>
    </row>
    <row r="100" spans="6:10" ht="12.75">
      <c r="F100" s="6">
        <f t="shared" si="7"/>
        <v>3611.111111111111</v>
      </c>
      <c r="G100">
        <f t="shared" si="11"/>
        <v>6500</v>
      </c>
      <c r="H100" s="5">
        <f t="shared" si="8"/>
        <v>9.753609467455622</v>
      </c>
      <c r="J100" s="7">
        <f t="shared" si="10"/>
        <v>1.795650057789343</v>
      </c>
    </row>
    <row r="101" spans="6:10" ht="12.75">
      <c r="F101" s="6">
        <f t="shared" si="7"/>
        <v>3888.8888888888887</v>
      </c>
      <c r="G101">
        <f t="shared" si="11"/>
        <v>7000</v>
      </c>
      <c r="H101" s="5">
        <f t="shared" si="8"/>
        <v>8.41</v>
      </c>
      <c r="J101" s="7">
        <f t="shared" si="10"/>
        <v>1.942997782843257</v>
      </c>
    </row>
    <row r="102" spans="6:10" ht="12.75">
      <c r="F102" s="6">
        <f t="shared" si="7"/>
        <v>4166.666666666667</v>
      </c>
      <c r="G102">
        <f t="shared" si="11"/>
        <v>7500</v>
      </c>
      <c r="H102" s="5">
        <f t="shared" si="8"/>
        <v>7.3260444444444435</v>
      </c>
      <c r="J102" s="7">
        <f t="shared" si="10"/>
        <v>2.101260154197461</v>
      </c>
    </row>
    <row r="105" ht="12.75">
      <c r="B105" t="s">
        <v>52</v>
      </c>
    </row>
    <row r="106" ht="12.75">
      <c r="B106" t="s">
        <v>53</v>
      </c>
    </row>
    <row r="110" ht="12.75">
      <c r="B110" t="s">
        <v>54</v>
      </c>
    </row>
    <row r="112" ht="12.75">
      <c r="B112" t="s">
        <v>55</v>
      </c>
    </row>
    <row r="113" ht="12.75">
      <c r="B113" t="s">
        <v>56</v>
      </c>
    </row>
    <row r="114" ht="12.75">
      <c r="B114" t="s">
        <v>57</v>
      </c>
    </row>
    <row r="115" ht="12.75">
      <c r="B115" t="s">
        <v>58</v>
      </c>
    </row>
    <row r="116" ht="12.75">
      <c r="B116" t="s">
        <v>59</v>
      </c>
    </row>
    <row r="117" ht="12.75">
      <c r="B117" t="s">
        <v>60</v>
      </c>
    </row>
    <row r="118" ht="12.75">
      <c r="B118" t="s">
        <v>61</v>
      </c>
    </row>
    <row r="119" ht="12.75">
      <c r="B119" t="s">
        <v>62</v>
      </c>
    </row>
    <row r="120" spans="2:7" ht="12.75">
      <c r="B120" t="s">
        <v>63</v>
      </c>
      <c r="G120" t="s">
        <v>64</v>
      </c>
    </row>
    <row r="121" ht="12.75">
      <c r="B121" t="s">
        <v>65</v>
      </c>
    </row>
    <row r="122" ht="12.75">
      <c r="B122" t="s">
        <v>66</v>
      </c>
    </row>
    <row r="123" spans="5:7" ht="12.75">
      <c r="E123" t="s">
        <v>67</v>
      </c>
      <c r="G123" t="s">
        <v>72</v>
      </c>
    </row>
    <row r="124" spans="5:7" ht="12.75">
      <c r="E124" t="s">
        <v>68</v>
      </c>
      <c r="G124" t="s">
        <v>73</v>
      </c>
    </row>
    <row r="125" spans="5:7" ht="12.75">
      <c r="E125" t="s">
        <v>69</v>
      </c>
      <c r="G125" t="s">
        <v>74</v>
      </c>
    </row>
    <row r="126" spans="5:7" ht="12.75">
      <c r="E126" t="s">
        <v>70</v>
      </c>
      <c r="G126" t="s">
        <v>75</v>
      </c>
    </row>
    <row r="127" spans="5:7" ht="12.75">
      <c r="E127" t="s">
        <v>71</v>
      </c>
      <c r="G127" t="s">
        <v>71</v>
      </c>
    </row>
    <row r="129" spans="5:7" ht="12.75">
      <c r="E129">
        <v>50</v>
      </c>
      <c r="G129">
        <v>1.035</v>
      </c>
    </row>
    <row r="130" spans="5:7" ht="12.75">
      <c r="E130">
        <v>60</v>
      </c>
      <c r="G130">
        <v>1.05</v>
      </c>
    </row>
    <row r="131" spans="5:7" ht="12.75">
      <c r="E131">
        <v>70</v>
      </c>
      <c r="G131">
        <v>1.1</v>
      </c>
    </row>
    <row r="132" spans="5:7" ht="12.75">
      <c r="E132">
        <v>80</v>
      </c>
      <c r="G132">
        <v>1.2</v>
      </c>
    </row>
    <row r="133" spans="5:7" ht="12.75">
      <c r="E133">
        <v>90</v>
      </c>
      <c r="G133">
        <v>1.4</v>
      </c>
    </row>
    <row r="134" spans="5:7" ht="12.75">
      <c r="E134">
        <v>95</v>
      </c>
      <c r="G134">
        <v>1.57</v>
      </c>
    </row>
    <row r="135" spans="5:7" ht="12.75">
      <c r="E135">
        <v>98</v>
      </c>
      <c r="G135">
        <v>1.7</v>
      </c>
    </row>
    <row r="137" ht="12.75">
      <c r="E137" t="s">
        <v>76</v>
      </c>
    </row>
    <row r="138" spans="5:7" ht="12.75">
      <c r="E138">
        <v>60</v>
      </c>
      <c r="G138">
        <v>1.05</v>
      </c>
    </row>
    <row r="139" spans="5:7" ht="12.75">
      <c r="E139">
        <v>70</v>
      </c>
      <c r="G139">
        <v>1.1</v>
      </c>
    </row>
    <row r="140" spans="5:7" ht="12.75">
      <c r="E140">
        <v>65</v>
      </c>
      <c r="G140">
        <f>+G138+(G139-G138)/(E139-E138)*(E140-E138)</f>
        <v>1.0750000000000002</v>
      </c>
    </row>
  </sheetData>
  <sheetProtection/>
  <mergeCells count="2">
    <mergeCell ref="C9:G9"/>
    <mergeCell ref="C64:I6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&amp;L&amp;BDEOLALKAR CONSULTANTS Confidential&amp;B&amp;C&amp;D&amp;RPage &amp;P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E24"/>
  <sheetViews>
    <sheetView zoomScalePageLayoutView="0" workbookViewId="0" topLeftCell="A3">
      <selection activeCell="F6" sqref="F6"/>
    </sheetView>
  </sheetViews>
  <sheetFormatPr defaultColWidth="9.140625" defaultRowHeight="12.75"/>
  <sheetData>
    <row r="4" spans="4:5" ht="12.75">
      <c r="D4">
        <v>2600</v>
      </c>
      <c r="E4" s="3">
        <f>+POWER((20300/D4),2)</f>
        <v>60.96005917159763</v>
      </c>
    </row>
    <row r="5" spans="4:5" ht="12.75">
      <c r="D5">
        <f>+D4+200</f>
        <v>2800</v>
      </c>
      <c r="E5" s="3">
        <f aca="true" t="shared" si="0" ref="E5:E24">+POWER((20300/D5),2)</f>
        <v>52.5625</v>
      </c>
    </row>
    <row r="6" spans="4:5" ht="12.75">
      <c r="D6">
        <f aca="true" t="shared" si="1" ref="D6:D24">+D5+200</f>
        <v>3000</v>
      </c>
      <c r="E6" s="3">
        <f t="shared" si="0"/>
        <v>45.78777777777778</v>
      </c>
    </row>
    <row r="7" spans="4:5" ht="12.75">
      <c r="D7">
        <f t="shared" si="1"/>
        <v>3200</v>
      </c>
      <c r="E7" s="3">
        <f t="shared" si="0"/>
        <v>40.2431640625</v>
      </c>
    </row>
    <row r="8" spans="4:5" ht="12.75">
      <c r="D8">
        <f t="shared" si="1"/>
        <v>3400</v>
      </c>
      <c r="E8" s="3">
        <f t="shared" si="0"/>
        <v>35.647923875432525</v>
      </c>
    </row>
    <row r="9" spans="4:5" ht="12.75">
      <c r="D9">
        <f t="shared" si="1"/>
        <v>3600</v>
      </c>
      <c r="E9" s="3">
        <f t="shared" si="0"/>
        <v>31.797067901234573</v>
      </c>
    </row>
    <row r="10" spans="4:5" ht="12.75">
      <c r="D10">
        <f t="shared" si="1"/>
        <v>3800</v>
      </c>
      <c r="E10" s="3">
        <f t="shared" si="0"/>
        <v>28.53808864265928</v>
      </c>
    </row>
    <row r="11" spans="4:5" ht="12.75">
      <c r="D11">
        <f t="shared" si="1"/>
        <v>4000</v>
      </c>
      <c r="E11" s="3">
        <f t="shared" si="0"/>
        <v>25.755625000000002</v>
      </c>
    </row>
    <row r="12" spans="4:5" ht="12.75">
      <c r="D12">
        <f t="shared" si="1"/>
        <v>4200</v>
      </c>
      <c r="E12" s="3">
        <f t="shared" si="0"/>
        <v>23.361111111111107</v>
      </c>
    </row>
    <row r="13" spans="4:5" ht="12.75">
      <c r="D13">
        <f t="shared" si="1"/>
        <v>4400</v>
      </c>
      <c r="E13" s="3">
        <f t="shared" si="0"/>
        <v>21.285640495867767</v>
      </c>
    </row>
    <row r="14" spans="4:5" ht="12.75">
      <c r="D14">
        <f t="shared" si="1"/>
        <v>4600</v>
      </c>
      <c r="E14" s="3">
        <f t="shared" si="0"/>
        <v>19.47495274102079</v>
      </c>
    </row>
    <row r="15" spans="4:5" ht="12.75">
      <c r="D15">
        <f t="shared" si="1"/>
        <v>4800</v>
      </c>
      <c r="E15" s="3">
        <f t="shared" si="0"/>
        <v>17.885850694444446</v>
      </c>
    </row>
    <row r="16" spans="4:5" ht="12.75">
      <c r="D16">
        <f t="shared" si="1"/>
        <v>5000</v>
      </c>
      <c r="E16" s="3">
        <f t="shared" si="0"/>
        <v>16.483599999999996</v>
      </c>
    </row>
    <row r="17" spans="4:5" ht="12.75">
      <c r="D17">
        <f t="shared" si="1"/>
        <v>5200</v>
      </c>
      <c r="E17" s="3">
        <f t="shared" si="0"/>
        <v>15.240014792899407</v>
      </c>
    </row>
    <row r="18" spans="4:5" ht="12.75">
      <c r="D18">
        <f t="shared" si="1"/>
        <v>5400</v>
      </c>
      <c r="E18" s="3">
        <f t="shared" si="0"/>
        <v>14.132030178326474</v>
      </c>
    </row>
    <row r="19" spans="4:5" ht="12.75">
      <c r="D19">
        <f t="shared" si="1"/>
        <v>5600</v>
      </c>
      <c r="E19" s="3">
        <f t="shared" si="0"/>
        <v>13.140625</v>
      </c>
    </row>
    <row r="20" spans="4:5" ht="12.75">
      <c r="D20">
        <f t="shared" si="1"/>
        <v>5800</v>
      </c>
      <c r="E20" s="3">
        <f t="shared" si="0"/>
        <v>12.25</v>
      </c>
    </row>
    <row r="21" spans="4:5" ht="12.75">
      <c r="D21">
        <f t="shared" si="1"/>
        <v>6000</v>
      </c>
      <c r="E21" s="3">
        <f t="shared" si="0"/>
        <v>11.446944444444444</v>
      </c>
    </row>
    <row r="22" spans="4:5" ht="12.75">
      <c r="D22">
        <f t="shared" si="1"/>
        <v>6200</v>
      </c>
      <c r="E22" s="3">
        <f t="shared" si="0"/>
        <v>10.72034339229969</v>
      </c>
    </row>
    <row r="23" spans="4:5" ht="12.75">
      <c r="D23">
        <f t="shared" si="1"/>
        <v>6400</v>
      </c>
      <c r="E23" s="3">
        <f t="shared" si="0"/>
        <v>10.060791015625</v>
      </c>
    </row>
    <row r="24" spans="4:5" ht="12.75">
      <c r="D24">
        <f t="shared" si="1"/>
        <v>6600</v>
      </c>
      <c r="E24" s="3">
        <f t="shared" si="0"/>
        <v>9.46028466483012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Amareswararo</cp:lastModifiedBy>
  <cp:lastPrinted>2006-05-25T11:01:45Z</cp:lastPrinted>
  <dcterms:created xsi:type="dcterms:W3CDTF">2003-05-22T11:52:07Z</dcterms:created>
  <dcterms:modified xsi:type="dcterms:W3CDTF">2015-11-14T04:53:01Z</dcterms:modified>
  <cp:category/>
  <cp:version/>
  <cp:contentType/>
  <cp:contentStatus/>
</cp:coreProperties>
</file>